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ten\Fachbereich_2\2.2\H-Waldarbeit_Technik\H 200 Waldarbeit\Vergabe\Preisgleitklausel_allgemein\"/>
    </mc:Choice>
  </mc:AlternateContent>
  <xr:revisionPtr revIDLastSave="0" documentId="13_ncr:1_{9E5F6256-6129-4EEB-8AB4-C85DBCE0B04A}" xr6:coauthVersionLast="36" xr6:coauthVersionMax="36" xr10:uidLastSave="{00000000-0000-0000-0000-000000000000}"/>
  <bookViews>
    <workbookView xWindow="0" yWindow="0" windowWidth="21570" windowHeight="9330" xr2:uid="{8F33C88B-D3A1-4000-8818-4D7A3BC0DFC8}"/>
  </bookViews>
  <sheets>
    <sheet name="Ermittlung_Preisanpassung" sheetId="4" r:id="rId1"/>
  </sheets>
  <definedNames>
    <definedName name="_xlnm.Print_Area" localSheetId="0">Ermittlung_Preisanpassung!$B$1:$L$28</definedName>
    <definedName name="Monat" localSheetId="0">Ermittlung_Preisanpassung!$J$4:$J$16</definedName>
    <definedName name="Monat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4" l="1"/>
  <c r="C11" i="4"/>
  <c r="C12" i="4"/>
  <c r="C7" i="4"/>
  <c r="C5" i="4"/>
  <c r="C14" i="4"/>
  <c r="C15" i="4" l="1"/>
  <c r="C17" i="4" s="1"/>
  <c r="C16" i="4" l="1"/>
  <c r="C18" i="4" s="1"/>
  <c r="C19" i="4" l="1"/>
  <c r="C21" i="4" l="1"/>
  <c r="C22" i="4" s="1"/>
</calcChain>
</file>

<file path=xl/sharedStrings.xml><?xml version="1.0" encoding="utf-8"?>
<sst xmlns="http://schemas.openxmlformats.org/spreadsheetml/2006/main" count="56" uniqueCount="47">
  <si>
    <t>Auftragsmenge:</t>
  </si>
  <si>
    <t>Auftragswert:</t>
  </si>
  <si>
    <t>Arbeitsverfahren:</t>
  </si>
  <si>
    <t>Normverbrauch:</t>
  </si>
  <si>
    <t>Fm</t>
  </si>
  <si>
    <t>€/Fm</t>
  </si>
  <si>
    <t>€</t>
  </si>
  <si>
    <t>€/l</t>
  </si>
  <si>
    <t>l/Fm</t>
  </si>
  <si>
    <t>momaRüStan</t>
  </si>
  <si>
    <t>momaVoLiRü</t>
  </si>
  <si>
    <t>HarvForw</t>
  </si>
  <si>
    <t>HarvForwTr</t>
  </si>
  <si>
    <t>SK</t>
  </si>
  <si>
    <t>selbstabSK</t>
  </si>
  <si>
    <t>son.komb</t>
  </si>
  <si>
    <t>Gebirgshv</t>
  </si>
  <si>
    <t>nurRück</t>
  </si>
  <si>
    <t xml:space="preserve">Nr. </t>
  </si>
  <si>
    <t>Abk.</t>
  </si>
  <si>
    <t>Eingabe Kennwerte</t>
  </si>
  <si>
    <t>Angepasster Aufarbeitungssatz:</t>
  </si>
  <si>
    <t>Zu zahlender Betrag:</t>
  </si>
  <si>
    <t>Zuschlag/Abschlag:</t>
  </si>
  <si>
    <t>Aufarbeitungssatz laut Angebot:</t>
  </si>
  <si>
    <t>Zuschlag (+)/Abschlag (-) je Fm:</t>
  </si>
  <si>
    <t>Zuschlag (+)/Abschlag (-) je Auftrag:</t>
  </si>
  <si>
    <r>
      <t xml:space="preserve">Preisdifferenzen von weniger als </t>
    </r>
    <r>
      <rPr>
        <b/>
        <sz val="11"/>
        <rFont val="Calibri"/>
        <family val="2"/>
      </rPr>
      <t>± 0,10 € werden als tragbar angesehen und nicht berücksichtigt</t>
    </r>
  </si>
  <si>
    <r>
      <t xml:space="preserve">Preisdifferenz (Bagatellgrenze </t>
    </r>
    <r>
      <rPr>
        <sz val="11"/>
        <color theme="1"/>
        <rFont val="Calibri"/>
        <family val="2"/>
      </rPr>
      <t>±</t>
    </r>
    <r>
      <rPr>
        <sz val="11"/>
        <color theme="1"/>
        <rFont val="Calibri"/>
        <family val="2"/>
        <scheme val="minor"/>
      </rPr>
      <t xml:space="preserve"> 0,10 €):</t>
    </r>
  </si>
  <si>
    <t>Davon anrechenbarer Anteil:</t>
  </si>
  <si>
    <t xml:space="preserve">Monatspreise sind folgender Internetseite zu entnehmen: </t>
  </si>
  <si>
    <t>https://www.adac.de/verkehr/tanken-kraftstoff-antrieb/deutschland/kraftstoffpreisentwicklung</t>
  </si>
  <si>
    <t>Monat/Jahr</t>
  </si>
  <si>
    <t>Ø-Dieselpreis brutto [€/l]</t>
  </si>
  <si>
    <t>Ø-Dieselpreis netto [€/l]</t>
  </si>
  <si>
    <t>*alle ausgewiesenen Preise verstehen sich als Netto-Angabe</t>
  </si>
  <si>
    <t>Dieselpreis Leistungsbeginn:</t>
  </si>
  <si>
    <t>Dieselpreis Leistungsende:</t>
  </si>
  <si>
    <t>Monat Leistungsbeginn:</t>
  </si>
  <si>
    <t>Monat Leistungsende:</t>
  </si>
  <si>
    <t>Ø-Dieselpreis gesamter Leistungszeitraum:</t>
  </si>
  <si>
    <t>Arbeitsverfahren (AV)</t>
  </si>
  <si>
    <t>Eingabefelder</t>
  </si>
  <si>
    <t>Normverbrauch [l/Fm]</t>
  </si>
  <si>
    <t>Dieselpreis Zuschlagsdatum:</t>
  </si>
  <si>
    <t>Monat Zuschlagsdatum:</t>
  </si>
  <si>
    <t>Stand: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</si>
</sst>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4" fontId="0" fillId="0" borderId="0" xfId="0" applyNumberFormat="1" applyAlignment="1">
      <alignment horizontal="right"/>
    </xf>
    <xf numFmtId="0" fontId="4" fillId="0" borderId="0" xfId="0" applyFont="1"/>
    <xf numFmtId="0" fontId="5" fillId="0" borderId="0" xfId="0" applyFont="1"/>
    <xf numFmtId="0" fontId="8" fillId="0" borderId="0" xfId="1"/>
    <xf numFmtId="2" fontId="9" fillId="0" borderId="0" xfId="0" applyNumberFormat="1" applyFont="1" applyAlignment="1">
      <alignment horizontal="center"/>
    </xf>
    <xf numFmtId="2" fontId="0" fillId="0" borderId="0" xfId="0" applyNumberFormat="1"/>
    <xf numFmtId="0" fontId="0" fillId="3" borderId="10" xfId="0" applyFill="1" applyBorder="1"/>
    <xf numFmtId="0" fontId="7" fillId="3" borderId="10" xfId="0" applyFont="1" applyFill="1" applyBorder="1" applyAlignment="1">
      <alignment horizontal="center" vertical="center"/>
    </xf>
    <xf numFmtId="164" fontId="0" fillId="2" borderId="7" xfId="0" applyNumberFormat="1" applyFill="1" applyBorder="1" applyAlignment="1" applyProtection="1">
      <alignment horizontal="center"/>
    </xf>
    <xf numFmtId="164" fontId="0" fillId="2" borderId="8" xfId="0" applyNumberFormat="1" applyFill="1" applyBorder="1" applyAlignment="1" applyProtection="1">
      <alignment horizontal="center"/>
    </xf>
    <xf numFmtId="164" fontId="0" fillId="2" borderId="9" xfId="0" applyNumberFormat="1" applyFill="1" applyBorder="1" applyAlignment="1" applyProtection="1">
      <alignment horizontal="center"/>
    </xf>
    <xf numFmtId="2" fontId="0" fillId="2" borderId="8" xfId="0" applyNumberFormat="1" applyFill="1" applyBorder="1" applyAlignment="1">
      <alignment horizontal="center" vertical="center"/>
    </xf>
    <xf numFmtId="2" fontId="0" fillId="2" borderId="9" xfId="0" applyNumberFormat="1" applyFill="1" applyBorder="1" applyAlignment="1">
      <alignment horizontal="center" vertical="center"/>
    </xf>
    <xf numFmtId="4" fontId="0" fillId="2" borderId="8" xfId="0" applyNumberFormat="1" applyFill="1" applyBorder="1" applyAlignment="1">
      <alignment horizontal="right"/>
    </xf>
    <xf numFmtId="165" fontId="0" fillId="2" borderId="8" xfId="0" applyNumberFormat="1" applyFill="1" applyBorder="1" applyAlignment="1">
      <alignment horizontal="right"/>
    </xf>
    <xf numFmtId="4" fontId="0" fillId="2" borderId="8" xfId="0" applyNumberFormat="1" applyFont="1" applyFill="1" applyBorder="1" applyAlignment="1">
      <alignment horizontal="right"/>
    </xf>
    <xf numFmtId="4" fontId="0" fillId="2" borderId="9" xfId="0" applyNumberFormat="1" applyFont="1" applyFill="1" applyBorder="1" applyAlignment="1">
      <alignment horizontal="right"/>
    </xf>
    <xf numFmtId="0" fontId="3" fillId="2" borderId="8" xfId="0" applyFont="1" applyFill="1" applyBorder="1" applyAlignment="1">
      <alignment horizontal="right"/>
    </xf>
    <xf numFmtId="4" fontId="1" fillId="2" borderId="7" xfId="0" applyNumberFormat="1" applyFont="1" applyFill="1" applyBorder="1" applyAlignment="1">
      <alignment horizontal="right"/>
    </xf>
    <xf numFmtId="4" fontId="1" fillId="2" borderId="9" xfId="0" applyNumberFormat="1" applyFont="1" applyFill="1" applyBorder="1" applyAlignment="1">
      <alignment horizontal="right"/>
    </xf>
    <xf numFmtId="0" fontId="0" fillId="2" borderId="8" xfId="0" applyFill="1" applyBorder="1" applyAlignment="1" applyProtection="1">
      <alignment horizontal="center"/>
    </xf>
    <xf numFmtId="0" fontId="0" fillId="2" borderId="9" xfId="0" applyFill="1" applyBorder="1" applyAlignment="1" applyProtection="1">
      <alignment horizontal="center"/>
    </xf>
    <xf numFmtId="0" fontId="0" fillId="2" borderId="3" xfId="0" applyFill="1" applyBorder="1"/>
    <xf numFmtId="0" fontId="1" fillId="2" borderId="3" xfId="0" applyFont="1" applyFill="1" applyBorder="1"/>
    <xf numFmtId="0" fontId="0" fillId="2" borderId="3" xfId="0" applyFont="1" applyFill="1" applyBorder="1"/>
    <xf numFmtId="0" fontId="0" fillId="2" borderId="5" xfId="0" applyFont="1" applyFill="1" applyBorder="1" applyAlignment="1">
      <alignment horizontal="right"/>
    </xf>
    <xf numFmtId="0" fontId="0" fillId="2" borderId="5" xfId="0" applyFont="1" applyFill="1" applyBorder="1"/>
    <xf numFmtId="0" fontId="0" fillId="2" borderId="1" xfId="0" applyFont="1" applyFill="1" applyBorder="1"/>
    <xf numFmtId="0" fontId="0" fillId="2" borderId="2" xfId="0" applyFill="1" applyBorder="1"/>
    <xf numFmtId="0" fontId="0" fillId="2" borderId="4" xfId="0" applyFill="1" applyBorder="1"/>
    <xf numFmtId="0" fontId="0" fillId="2" borderId="4" xfId="0" applyFont="1" applyFill="1" applyBorder="1"/>
    <xf numFmtId="0" fontId="0" fillId="2" borderId="6" xfId="0" applyFont="1" applyFill="1" applyBorder="1"/>
    <xf numFmtId="0" fontId="1" fillId="2" borderId="2" xfId="0" applyFont="1" applyFill="1" applyBorder="1"/>
    <xf numFmtId="0" fontId="1" fillId="2" borderId="6" xfId="0" applyFont="1" applyFill="1" applyBorder="1"/>
    <xf numFmtId="0" fontId="0" fillId="4" borderId="10" xfId="0" applyFill="1" applyBorder="1"/>
    <xf numFmtId="0" fontId="0" fillId="2" borderId="7" xfId="0" applyFill="1" applyBorder="1"/>
    <xf numFmtId="0" fontId="0" fillId="2" borderId="8" xfId="0" applyFill="1" applyBorder="1"/>
    <xf numFmtId="2" fontId="10" fillId="2" borderId="8" xfId="0" applyNumberFormat="1" applyFont="1" applyFill="1" applyBorder="1" applyAlignment="1">
      <alignment horizontal="right"/>
    </xf>
    <xf numFmtId="0" fontId="0" fillId="3" borderId="5" xfId="0" applyFill="1" applyBorder="1" applyAlignment="1" applyProtection="1">
      <alignment horizontal="center" vertical="center"/>
    </xf>
    <xf numFmtId="0" fontId="0" fillId="3" borderId="6" xfId="0" applyFill="1" applyBorder="1" applyAlignment="1" applyProtection="1">
      <alignment horizontal="center" vertical="center"/>
    </xf>
    <xf numFmtId="17" fontId="0" fillId="2" borderId="0" xfId="0" applyNumberForma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4" fontId="0" fillId="4" borderId="7" xfId="0" applyNumberFormat="1" applyFill="1" applyBorder="1" applyAlignment="1" applyProtection="1">
      <alignment horizontal="right"/>
      <protection locked="0" hidden="1"/>
    </xf>
    <xf numFmtId="4" fontId="0" fillId="4" borderId="8" xfId="0" applyNumberFormat="1" applyFill="1" applyBorder="1" applyAlignment="1" applyProtection="1">
      <alignment horizontal="right"/>
      <protection locked="0" hidden="1"/>
    </xf>
    <xf numFmtId="0" fontId="0" fillId="4" borderId="8" xfId="0" applyNumberFormat="1" applyFill="1" applyBorder="1" applyAlignment="1" applyProtection="1">
      <alignment horizontal="right"/>
      <protection locked="0" hidden="1"/>
    </xf>
    <xf numFmtId="17" fontId="0" fillId="4" borderId="8" xfId="0" applyNumberFormat="1" applyFill="1" applyBorder="1" applyAlignment="1" applyProtection="1">
      <alignment horizontal="right"/>
      <protection locked="0" hidden="1"/>
    </xf>
    <xf numFmtId="0" fontId="1" fillId="0" borderId="0" xfId="0" applyFont="1" applyAlignment="1">
      <alignment horizontal="right"/>
    </xf>
    <xf numFmtId="14" fontId="1" fillId="0" borderId="0" xfId="0" applyNumberFormat="1" applyFont="1" applyAlignment="1">
      <alignment horizontal="center"/>
    </xf>
    <xf numFmtId="2" fontId="0" fillId="2" borderId="4" xfId="0" applyNumberFormat="1" applyFill="1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0" fontId="0" fillId="3" borderId="2" xfId="0" applyFill="1" applyBorder="1" applyAlignment="1" applyProtection="1">
      <alignment horizontal="center" vertical="center"/>
    </xf>
    <xf numFmtId="0" fontId="0" fillId="3" borderId="7" xfId="0" applyFill="1" applyBorder="1" applyAlignment="1" applyProtection="1">
      <alignment horizontal="center" vertical="center" wrapText="1"/>
    </xf>
    <xf numFmtId="0" fontId="0" fillId="3" borderId="9" xfId="0" applyFill="1" applyBorder="1" applyAlignment="1" applyProtection="1">
      <alignment horizontal="center" vertical="center" wrapText="1"/>
    </xf>
  </cellXfs>
  <cellStyles count="2">
    <cellStyle name="Link" xfId="1" builtinId="8"/>
    <cellStyle name="Standard" xfId="0" builtinId="0"/>
  </cellStyles>
  <dxfs count="5">
    <dxf>
      <numFmt numFmtId="22" formatCode="mmm\ yy"/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auto="1"/>
        </top>
        <bottom style="thin">
          <color rgb="FF000000"/>
        </bottom>
      </border>
    </dxf>
    <dxf>
      <fill>
        <patternFill patternType="solid">
          <fgColor rgb="FF000000"/>
          <bgColor rgb="FFE7E6E6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A8420B5-FB86-4C22-8A4C-3CA279BBC0A3}" name="Tabelle15" displayName="Tabelle15" ref="J3:J16" totalsRowShown="0" headerRowDxfId="4" dataDxfId="2" headerRowBorderDxfId="3" tableBorderDxfId="1">
  <autoFilter ref="J3:J16" xr:uid="{D5D43379-ED2D-42EE-8B38-E9963AD3FDF8}"/>
  <tableColumns count="1">
    <tableColumn id="1" xr3:uid="{0666A53A-232C-4FC5-BD08-8E3AD8EC0A97}" name="Monat/Jahr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dac.de/verkehr/tanken-kraftstoff-antrieb/deutschland/kraftstoffpreisentwicklu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B0B34-AD10-4F24-A45E-2CCD71C7355E}">
  <dimension ref="B1:L29"/>
  <sheetViews>
    <sheetView tabSelected="1" zoomScaleNormal="100" workbookViewId="0">
      <selection activeCell="H20" sqref="H20"/>
    </sheetView>
  </sheetViews>
  <sheetFormatPr baseColWidth="10" defaultRowHeight="15" x14ac:dyDescent="0.25"/>
  <cols>
    <col min="1" max="1" width="2.85546875" customWidth="1"/>
    <col min="2" max="2" width="42" bestFit="1" customWidth="1"/>
    <col min="3" max="3" width="22.28515625" bestFit="1" customWidth="1"/>
    <col min="4" max="4" width="7.140625" customWidth="1"/>
    <col min="5" max="5" width="2.85546875" customWidth="1"/>
    <col min="6" max="7" width="13.5703125" customWidth="1"/>
    <col min="8" max="8" width="28.5703125" customWidth="1"/>
    <col min="9" max="9" width="2.85546875" customWidth="1"/>
    <col min="10" max="10" width="15.85546875" bestFit="1" customWidth="1"/>
    <col min="11" max="12" width="22.85546875" customWidth="1"/>
  </cols>
  <sheetData>
    <row r="1" spans="2:12" ht="18.75" x14ac:dyDescent="0.3">
      <c r="B1" s="1" t="s">
        <v>20</v>
      </c>
      <c r="C1" s="1"/>
    </row>
    <row r="2" spans="2:12" ht="7.5" customHeight="1" x14ac:dyDescent="0.25"/>
    <row r="3" spans="2:12" x14ac:dyDescent="0.25">
      <c r="B3" s="37" t="s">
        <v>0</v>
      </c>
      <c r="C3" s="44">
        <v>2000</v>
      </c>
      <c r="D3" s="30" t="s">
        <v>4</v>
      </c>
      <c r="F3" s="51" t="s">
        <v>41</v>
      </c>
      <c r="G3" s="52"/>
      <c r="H3" s="53" t="s">
        <v>43</v>
      </c>
      <c r="J3" s="43" t="s">
        <v>32</v>
      </c>
      <c r="K3" s="8" t="s">
        <v>34</v>
      </c>
      <c r="L3" s="9" t="s">
        <v>33</v>
      </c>
    </row>
    <row r="4" spans="2:12" x14ac:dyDescent="0.25">
      <c r="B4" s="38" t="s">
        <v>24</v>
      </c>
      <c r="C4" s="45">
        <v>20</v>
      </c>
      <c r="D4" s="31" t="s">
        <v>5</v>
      </c>
      <c r="F4" s="40" t="s">
        <v>18</v>
      </c>
      <c r="G4" s="41" t="s">
        <v>19</v>
      </c>
      <c r="H4" s="54"/>
      <c r="J4" s="42">
        <v>44805</v>
      </c>
      <c r="K4" s="13">
        <v>1.746218487394958</v>
      </c>
      <c r="L4" s="13">
        <v>2.0779999999999998</v>
      </c>
    </row>
    <row r="5" spans="2:12" x14ac:dyDescent="0.25">
      <c r="B5" s="38" t="s">
        <v>1</v>
      </c>
      <c r="C5" s="15">
        <f>C3*C4</f>
        <v>40000</v>
      </c>
      <c r="D5" s="31" t="s">
        <v>6</v>
      </c>
      <c r="F5" s="22">
        <v>101</v>
      </c>
      <c r="G5" s="22" t="s">
        <v>9</v>
      </c>
      <c r="H5" s="10">
        <v>1.44</v>
      </c>
      <c r="J5" s="42">
        <v>44835</v>
      </c>
      <c r="K5" s="13">
        <v>1.7689075630252102</v>
      </c>
      <c r="L5" s="13">
        <v>2.105</v>
      </c>
    </row>
    <row r="6" spans="2:12" x14ac:dyDescent="0.25">
      <c r="B6" s="38" t="s">
        <v>2</v>
      </c>
      <c r="C6" s="46">
        <v>103</v>
      </c>
      <c r="D6" s="31"/>
      <c r="F6" s="22">
        <v>102</v>
      </c>
      <c r="G6" s="22" t="s">
        <v>10</v>
      </c>
      <c r="H6" s="11">
        <v>1.92</v>
      </c>
      <c r="J6" s="42">
        <v>44866</v>
      </c>
      <c r="K6" s="13">
        <v>1.6529411764705884</v>
      </c>
      <c r="L6" s="13">
        <v>1.9670000000000001</v>
      </c>
    </row>
    <row r="7" spans="2:12" x14ac:dyDescent="0.25">
      <c r="B7" s="38" t="s">
        <v>3</v>
      </c>
      <c r="C7" s="16">
        <f>IF(C6=F5,H5,IF(C6=F6,H6,IF(C6=F7,H7,IF(C6=F8,H8,IF(C6=F9,H9,IF(C6=F10,H10,IF(C6=F11,H11,IF(C6=F12,H12,IF(C6=F13,H13)))))))))</f>
        <v>2.4</v>
      </c>
      <c r="D7" s="31" t="s">
        <v>8</v>
      </c>
      <c r="F7" s="22">
        <v>103</v>
      </c>
      <c r="G7" s="22" t="s">
        <v>11</v>
      </c>
      <c r="H7" s="11">
        <v>2.4</v>
      </c>
      <c r="J7" s="42">
        <v>44896</v>
      </c>
      <c r="K7" s="13">
        <v>1.5218487394957982</v>
      </c>
      <c r="L7" s="13">
        <v>1.8109999999999999</v>
      </c>
    </row>
    <row r="8" spans="2:12" x14ac:dyDescent="0.25">
      <c r="B8" s="38" t="s">
        <v>45</v>
      </c>
      <c r="C8" s="47">
        <v>45017</v>
      </c>
      <c r="D8" s="31"/>
      <c r="F8" s="22">
        <v>104</v>
      </c>
      <c r="G8" s="22" t="s">
        <v>12</v>
      </c>
      <c r="H8" s="11">
        <v>3</v>
      </c>
      <c r="J8" s="42">
        <v>44927</v>
      </c>
      <c r="K8" s="13">
        <v>1.5403361344537816</v>
      </c>
      <c r="L8" s="13">
        <v>1.833</v>
      </c>
    </row>
    <row r="9" spans="2:12" x14ac:dyDescent="0.25">
      <c r="B9" s="38" t="s">
        <v>38</v>
      </c>
      <c r="C9" s="47">
        <v>45108</v>
      </c>
      <c r="D9" s="31"/>
      <c r="F9" s="22">
        <v>105</v>
      </c>
      <c r="G9" s="22" t="s">
        <v>13</v>
      </c>
      <c r="H9" s="11">
        <v>4.8</v>
      </c>
      <c r="J9" s="42">
        <v>44958</v>
      </c>
      <c r="K9" s="13">
        <v>1.4739495798319329</v>
      </c>
      <c r="L9" s="13">
        <v>1.754</v>
      </c>
    </row>
    <row r="10" spans="2:12" x14ac:dyDescent="0.25">
      <c r="B10" s="38" t="s">
        <v>39</v>
      </c>
      <c r="C10" s="47">
        <v>45139</v>
      </c>
      <c r="D10" s="31"/>
      <c r="F10" s="22">
        <v>107</v>
      </c>
      <c r="G10" s="22" t="s">
        <v>14</v>
      </c>
      <c r="H10" s="11">
        <v>4.8</v>
      </c>
      <c r="J10" s="42">
        <v>44986</v>
      </c>
      <c r="K10" s="13">
        <v>1.4411764705882355</v>
      </c>
      <c r="L10" s="13">
        <v>1.7150000000000001</v>
      </c>
    </row>
    <row r="11" spans="2:12" x14ac:dyDescent="0.25">
      <c r="B11" s="38" t="s">
        <v>44</v>
      </c>
      <c r="C11" s="15">
        <f>VLOOKUP(C8,J4:K16,2,0)</f>
        <v>1.403361344537815</v>
      </c>
      <c r="D11" s="31" t="s">
        <v>7</v>
      </c>
      <c r="F11" s="22">
        <v>108</v>
      </c>
      <c r="G11" s="22" t="s">
        <v>15</v>
      </c>
      <c r="H11" s="11">
        <v>3</v>
      </c>
      <c r="J11" s="42">
        <v>45017</v>
      </c>
      <c r="K11" s="13">
        <v>1.403361344537815</v>
      </c>
      <c r="L11" s="13">
        <v>1.67</v>
      </c>
    </row>
    <row r="12" spans="2:12" x14ac:dyDescent="0.25">
      <c r="B12" s="24" t="s">
        <v>36</v>
      </c>
      <c r="C12" s="15">
        <f>VLOOKUP(C9,J4:K16,2,0)</f>
        <v>1.3789915966386554</v>
      </c>
      <c r="D12" s="31" t="s">
        <v>7</v>
      </c>
      <c r="F12" s="22">
        <v>109</v>
      </c>
      <c r="G12" s="22" t="s">
        <v>16</v>
      </c>
      <c r="H12" s="11">
        <v>4.2</v>
      </c>
      <c r="J12" s="42">
        <v>45047</v>
      </c>
      <c r="K12" s="13">
        <v>1.3327731092436976</v>
      </c>
      <c r="L12" s="13">
        <v>1.5860000000000001</v>
      </c>
    </row>
    <row r="13" spans="2:12" x14ac:dyDescent="0.25">
      <c r="B13" s="24" t="s">
        <v>37</v>
      </c>
      <c r="C13" s="15">
        <f>VLOOKUP(C10,J4:K16,2,0)</f>
        <v>1.4840336134453782</v>
      </c>
      <c r="D13" s="31" t="s">
        <v>7</v>
      </c>
      <c r="F13" s="23">
        <v>200</v>
      </c>
      <c r="G13" s="23" t="s">
        <v>17</v>
      </c>
      <c r="H13" s="12">
        <v>1.2</v>
      </c>
      <c r="J13" s="42">
        <v>45078</v>
      </c>
      <c r="K13" s="13">
        <v>1.3361344537815127</v>
      </c>
      <c r="L13" s="13">
        <v>1.59</v>
      </c>
    </row>
    <row r="14" spans="2:12" x14ac:dyDescent="0.25">
      <c r="B14" s="25" t="s">
        <v>40</v>
      </c>
      <c r="C14" s="39">
        <f ca="1">AVERAGE(INDIRECT("K"&amp;MATCH(C9,$J$4:$J$16,0)+3&amp;":K"&amp;MATCH(C10,$J$4:$J$16,0)+3))</f>
        <v>1.4315126050420168</v>
      </c>
      <c r="D14" s="31" t="s">
        <v>7</v>
      </c>
      <c r="J14" s="42">
        <v>45108</v>
      </c>
      <c r="K14" s="13">
        <v>1.3789915966386554</v>
      </c>
      <c r="L14" s="13">
        <v>1.641</v>
      </c>
    </row>
    <row r="15" spans="2:12" x14ac:dyDescent="0.25">
      <c r="B15" s="26" t="s">
        <v>28</v>
      </c>
      <c r="C15" s="17">
        <f ca="1">C14-C11</f>
        <v>2.8151260504201803E-2</v>
      </c>
      <c r="D15" s="32" t="s">
        <v>7</v>
      </c>
      <c r="J15" s="42">
        <v>45139</v>
      </c>
      <c r="K15" s="50">
        <v>1.4840336134453782</v>
      </c>
      <c r="L15" s="13">
        <v>1.766</v>
      </c>
    </row>
    <row r="16" spans="2:12" x14ac:dyDescent="0.25">
      <c r="B16" s="27" t="s">
        <v>29</v>
      </c>
      <c r="C16" s="18" t="str">
        <f ca="1">IF(C15&lt;-0.1,C15+0.1,IF(C15&gt;0.1,C15-0.1,"-"))</f>
        <v>-</v>
      </c>
      <c r="D16" s="33" t="s">
        <v>7</v>
      </c>
      <c r="J16" s="42">
        <v>45170</v>
      </c>
      <c r="K16" s="14">
        <v>1.5394957983193278</v>
      </c>
      <c r="L16" s="14">
        <v>1.8320000000000001</v>
      </c>
    </row>
    <row r="17" spans="2:11" x14ac:dyDescent="0.25">
      <c r="B17" s="25" t="s">
        <v>23</v>
      </c>
      <c r="C17" s="19" t="str">
        <f ca="1">IF(C9&lt;C8,"Eingabe Monat ungültig",IF(C10&lt;C9,"Eingabe Monat ungültig",IF(ABS(C15)&gt;0.1,"berechtigt","nicht berechtigt")))</f>
        <v>nicht berechtigt</v>
      </c>
      <c r="D17" s="31"/>
      <c r="F17" s="36"/>
      <c r="G17" t="s">
        <v>42</v>
      </c>
    </row>
    <row r="18" spans="2:11" x14ac:dyDescent="0.25">
      <c r="B18" s="26" t="s">
        <v>25</v>
      </c>
      <c r="C18" s="17" t="str">
        <f ca="1">IF(OR(C17="nicht berechtigt",C17="Eingabe Monat ungültig"),"-",C7*C16)</f>
        <v>-</v>
      </c>
      <c r="D18" s="32" t="s">
        <v>5</v>
      </c>
    </row>
    <row r="19" spans="2:11" x14ac:dyDescent="0.25">
      <c r="B19" s="28" t="s">
        <v>26</v>
      </c>
      <c r="C19" s="18" t="str">
        <f ca="1">IF(C18="-","-",C3*C18)</f>
        <v>-</v>
      </c>
      <c r="D19" s="33" t="s">
        <v>6</v>
      </c>
      <c r="K19" s="6"/>
    </row>
    <row r="20" spans="2:11" x14ac:dyDescent="0.25">
      <c r="C20" s="2"/>
    </row>
    <row r="21" spans="2:11" x14ac:dyDescent="0.25">
      <c r="B21" s="29" t="s">
        <v>21</v>
      </c>
      <c r="C21" s="20" t="str">
        <f ca="1">IF(C18="-","-",C4+C18)</f>
        <v>-</v>
      </c>
      <c r="D21" s="34" t="s">
        <v>5</v>
      </c>
    </row>
    <row r="22" spans="2:11" x14ac:dyDescent="0.25">
      <c r="B22" s="28" t="s">
        <v>22</v>
      </c>
      <c r="C22" s="21">
        <f ca="1">IF(C21="-",C5,C21*C3)</f>
        <v>40000</v>
      </c>
      <c r="D22" s="35" t="s">
        <v>6</v>
      </c>
    </row>
    <row r="24" spans="2:11" x14ac:dyDescent="0.25">
      <c r="B24" s="3" t="s">
        <v>35</v>
      </c>
      <c r="K24" s="7"/>
    </row>
    <row r="26" spans="2:11" x14ac:dyDescent="0.25">
      <c r="B26" s="4" t="s">
        <v>27</v>
      </c>
    </row>
    <row r="27" spans="2:11" x14ac:dyDescent="0.25">
      <c r="B27" t="s">
        <v>30</v>
      </c>
      <c r="D27" s="5" t="s">
        <v>31</v>
      </c>
    </row>
    <row r="29" spans="2:11" x14ac:dyDescent="0.25">
      <c r="B29" s="48" t="s">
        <v>46</v>
      </c>
      <c r="C29" s="49">
        <v>45201</v>
      </c>
    </row>
  </sheetData>
  <sheetProtection algorithmName="SHA-512" hashValue="Aj+4AXd4Zj0WLUzJvziqB+e+y6EEgFd9tTALfBurj2t0QWD3TCGH3mm27Ty4me9gQLLce5WBUVUov3BhdQXqhw==" saltValue="N6tdzUPHBX5318LuRM1ZWg==" spinCount="100000" sheet="1" objects="1" scenarios="1"/>
  <mergeCells count="2">
    <mergeCell ref="F3:G3"/>
    <mergeCell ref="H3:H4"/>
  </mergeCells>
  <dataValidations count="2">
    <dataValidation type="list" allowBlank="1" showInputMessage="1" showErrorMessage="1" sqref="N19 C8:C10" xr:uid="{45EB76B2-3516-4A16-8879-2ACEF8C51E74}">
      <formula1>Monat</formula1>
    </dataValidation>
    <dataValidation type="list" allowBlank="1" showInputMessage="1" showErrorMessage="1" sqref="C6" xr:uid="{8B4DF23C-B929-49E4-871A-777F29977454}">
      <formula1>$F$5:$F$13</formula1>
    </dataValidation>
  </dataValidations>
  <hyperlinks>
    <hyperlink ref="D27" r:id="rId1" xr:uid="{B21E4781-01AD-4CD4-8EBC-CE9022E98B53}"/>
  </hyperlinks>
  <pageMargins left="0.7" right="0.7" top="0.78740157499999996" bottom="0.78740157499999996" header="0.3" footer="0.3"/>
  <pageSetup paperSize="9" scale="55" orientation="landscape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Ermittlung_Preisanpassung</vt:lpstr>
      <vt:lpstr>Ermittlung_Preisanpassung!Druckbereich</vt:lpstr>
      <vt:lpstr>Ermittlung_Preisanpassung!Monat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FORST Hinte, Bastian</dc:creator>
  <cp:lastModifiedBy>FORST Hinte, Bastian</cp:lastModifiedBy>
  <cp:lastPrinted>2022-06-08T06:25:10Z</cp:lastPrinted>
  <dcterms:created xsi:type="dcterms:W3CDTF">2022-05-11T08:56:53Z</dcterms:created>
  <dcterms:modified xsi:type="dcterms:W3CDTF">2023-10-09T05:40:39Z</dcterms:modified>
</cp:coreProperties>
</file>